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Лист1!$A$1:$Q$22</definedName>
  </definedNames>
  <calcPr calcId="124519"/>
</workbook>
</file>

<file path=xl/calcChain.xml><?xml version="1.0" encoding="utf-8"?>
<calcChain xmlns="http://schemas.openxmlformats.org/spreadsheetml/2006/main">
  <c r="E22" i="1"/>
  <c r="G22" s="1"/>
  <c r="E21"/>
  <c r="G21" s="1"/>
  <c r="E18"/>
  <c r="G18" s="1"/>
  <c r="E17"/>
  <c r="G17" s="1"/>
  <c r="E16"/>
  <c r="G16" s="1"/>
  <c r="E15"/>
  <c r="E19" s="1"/>
  <c r="E14"/>
  <c r="G14" s="1"/>
  <c r="E13"/>
  <c r="G13" s="1"/>
  <c r="E12"/>
  <c r="G12" s="1"/>
  <c r="E11"/>
  <c r="E10"/>
  <c r="E9"/>
  <c r="E8"/>
  <c r="E7"/>
  <c r="C7"/>
  <c r="C19" s="1"/>
  <c r="E6"/>
  <c r="G6" s="1"/>
  <c r="C6"/>
  <c r="D6" s="1"/>
  <c r="D18" l="1"/>
  <c r="D17"/>
  <c r="D16"/>
  <c r="D15"/>
  <c r="D14"/>
  <c r="D13"/>
  <c r="D12"/>
  <c r="D11"/>
  <c r="D10"/>
  <c r="D9"/>
  <c r="D8"/>
  <c r="C20"/>
  <c r="F7"/>
  <c r="F9"/>
  <c r="F11"/>
  <c r="F8"/>
  <c r="F10"/>
  <c r="E20"/>
  <c r="G20" s="1"/>
  <c r="G19"/>
  <c r="F18"/>
  <c r="F17"/>
  <c r="F16"/>
  <c r="F15"/>
  <c r="F14"/>
  <c r="F13"/>
  <c r="F12"/>
  <c r="F6"/>
  <c r="G7"/>
  <c r="G8"/>
  <c r="G9"/>
  <c r="G10"/>
  <c r="G11"/>
  <c r="G15"/>
  <c r="D7"/>
  <c r="F19" l="1"/>
  <c r="D19"/>
</calcChain>
</file>

<file path=xl/sharedStrings.xml><?xml version="1.0" encoding="utf-8"?>
<sst xmlns="http://schemas.openxmlformats.org/spreadsheetml/2006/main" count="54" uniqueCount="43">
  <si>
    <t>ДОДАТОК</t>
  </si>
  <si>
    <t>Порівняльний аналіз
структури тарифу на теплову енергію/ послуги постачання теплової енергії  
для споживачів КВП "Краматорська тепломережа" міськради</t>
  </si>
  <si>
    <t>гривень</t>
  </si>
  <si>
    <t>№ п/п</t>
  </si>
  <si>
    <t>Показники</t>
  </si>
  <si>
    <t xml:space="preserve">Бюджетні установи та організації </t>
  </si>
  <si>
    <t xml:space="preserve">Релігійні організації </t>
  </si>
  <si>
    <t>Інші споживачі</t>
  </si>
  <si>
    <t>Тариф  діючий в ОП 2024-2025</t>
  </si>
  <si>
    <t>Питома вага, %</t>
  </si>
  <si>
    <t>Розрахунковий тариф на ОП 2025-2026</t>
  </si>
  <si>
    <t>%  змін</t>
  </si>
  <si>
    <t xml:space="preserve">Повна собівартість:  </t>
  </si>
  <si>
    <t>1.</t>
  </si>
  <si>
    <t>Витрати на паливо в т.ч.:</t>
  </si>
  <si>
    <t>1.1.</t>
  </si>
  <si>
    <t xml:space="preserve">природний газ  </t>
  </si>
  <si>
    <t>1.2.</t>
  </si>
  <si>
    <t>послуга з транспортування природного газу</t>
  </si>
  <si>
    <t>1.3.</t>
  </si>
  <si>
    <t>послуга з розподілу природного газу</t>
  </si>
  <si>
    <t>1.4.</t>
  </si>
  <si>
    <t>інше паливо (вугілля, дрова, пелети)</t>
  </si>
  <si>
    <t>2.</t>
  </si>
  <si>
    <t>Витрати на покриття втрат теплової енергії в теплових мережах</t>
  </si>
  <si>
    <t>3.</t>
  </si>
  <si>
    <t>Витрати на електроенергію</t>
  </si>
  <si>
    <t>4.</t>
  </si>
  <si>
    <t>Витрати на оплату праці з відрахуваннями єдиного соціального внеску</t>
  </si>
  <si>
    <t>5.</t>
  </si>
  <si>
    <t>Амортизація</t>
  </si>
  <si>
    <t>6.</t>
  </si>
  <si>
    <t>Інші витрати</t>
  </si>
  <si>
    <t>7.</t>
  </si>
  <si>
    <t>Корегування витрат згідно п.108-110 Постанови КМУ №869 від 01.06.2011 р.</t>
  </si>
  <si>
    <t>8.</t>
  </si>
  <si>
    <t>Прибуток</t>
  </si>
  <si>
    <t>9.</t>
  </si>
  <si>
    <t>Тариф, грн/Гкал</t>
  </si>
  <si>
    <t>Тариф, грн/Гкал, з ПДВ</t>
  </si>
  <si>
    <t>10.</t>
  </si>
  <si>
    <t>Об’єм реалізації  теплової енергії споживачам,  Гкал</t>
  </si>
  <si>
    <t>Відпуск з колекторів, Гкал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</si>
</sst>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4" fontId="1" fillId="2" borderId="10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left" vertical="top" wrapText="1"/>
    </xf>
    <xf numFmtId="16" fontId="1" fillId="0" borderId="10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164" fontId="3" fillId="2" borderId="11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1" fillId="2" borderId="18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2" fontId="4" fillId="2" borderId="0" xfId="0" applyNumberFormat="1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2;&#1083;&#1110;&#1079;%20&#1089;&#1090;&#1088;&#1091;&#1082;&#1090;&#1091;&#1088;&#1080;%20&#1090;&#1072;&#1088;&#1110;&#1092;&#109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ИР без САТ"/>
      <sheetName val="ВИР з САТ"/>
      <sheetName val="ТРАНС без САТ"/>
      <sheetName val="ПОСТ "/>
      <sheetName val="Послуга"/>
      <sheetName val="Послуга для таблиц"/>
      <sheetName val="Для публікації"/>
      <sheetName val="Населення Порівняння"/>
      <sheetName val="Релігія Порівняння"/>
      <sheetName val="Бюджет Порівняння"/>
      <sheetName val="Інші Порівняння"/>
      <sheetName val="Металістів, 60 Порівняння"/>
      <sheetName val="Парнікова, 4 Порівняння"/>
      <sheetName val="Свободи, 4 Порівняння"/>
      <sheetName val="Лист1"/>
      <sheetName val="Лист2"/>
      <sheetName val="Сводная"/>
      <sheetName val="Лист3"/>
      <sheetName val="ТАРИФ окончат."/>
      <sheetName val="ТАРИФ в сравнении"/>
    </sheetNames>
    <sheetDataSet>
      <sheetData sheetId="0"/>
      <sheetData sheetId="1"/>
      <sheetData sheetId="2"/>
      <sheetData sheetId="3"/>
      <sheetData sheetId="4"/>
      <sheetData sheetId="5">
        <row r="9">
          <cell r="AB9">
            <v>1777.4113436572195</v>
          </cell>
        </row>
        <row r="10">
          <cell r="AB10">
            <v>53.828140298696347</v>
          </cell>
        </row>
        <row r="11">
          <cell r="AB11">
            <v>114.035767607081</v>
          </cell>
        </row>
        <row r="12">
          <cell r="AB12">
            <v>113.60592154078439</v>
          </cell>
        </row>
        <row r="13">
          <cell r="AB13">
            <v>222.61706883275465</v>
          </cell>
        </row>
        <row r="17">
          <cell r="AB17">
            <v>1527.4195545325995</v>
          </cell>
        </row>
        <row r="20">
          <cell r="AB20">
            <v>89.71872901888996</v>
          </cell>
        </row>
        <row r="22">
          <cell r="AB22">
            <v>289.71030554716367</v>
          </cell>
        </row>
        <row r="26">
          <cell r="AB26">
            <v>334.48335371293018</v>
          </cell>
        </row>
        <row r="35">
          <cell r="AB35">
            <v>111.86177631683556</v>
          </cell>
        </row>
        <row r="39">
          <cell r="AB39">
            <v>205.08313414043974</v>
          </cell>
        </row>
        <row r="47">
          <cell r="Y47">
            <v>8158.2746746323446</v>
          </cell>
        </row>
        <row r="48">
          <cell r="Y48">
            <v>8767.6758754624479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6"/>
  <sheetViews>
    <sheetView tabSelected="1" view="pageBreakPreview" zoomScale="60" workbookViewId="0">
      <selection activeCell="K34" sqref="K34"/>
    </sheetView>
  </sheetViews>
  <sheetFormatPr defaultRowHeight="15"/>
  <cols>
    <col min="1" max="1" width="5.85546875" customWidth="1"/>
    <col min="2" max="2" width="26.5703125" customWidth="1"/>
    <col min="3" max="3" width="11.42578125" customWidth="1"/>
    <col min="4" max="4" width="8.7109375" customWidth="1"/>
    <col min="5" max="5" width="10.28515625" customWidth="1"/>
    <col min="6" max="6" width="8.7109375" customWidth="1"/>
    <col min="7" max="7" width="8.5703125" customWidth="1"/>
    <col min="8" max="8" width="9.7109375" customWidth="1"/>
    <col min="9" max="9" width="8.7109375" customWidth="1"/>
    <col min="10" max="10" width="10.28515625" customWidth="1"/>
    <col min="11" max="11" width="8.7109375" customWidth="1"/>
    <col min="12" max="12" width="8.5703125" customWidth="1"/>
    <col min="13" max="13" width="9.7109375" customWidth="1"/>
    <col min="14" max="14" width="8.7109375" customWidth="1"/>
    <col min="15" max="15" width="10.28515625" customWidth="1"/>
    <col min="16" max="16" width="8.7109375" customWidth="1"/>
    <col min="17" max="17" width="8.5703125" customWidth="1"/>
  </cols>
  <sheetData>
    <row r="1" spans="1:17" ht="28.5" customHeight="1">
      <c r="O1" s="45" t="s">
        <v>0</v>
      </c>
      <c r="P1" s="45"/>
      <c r="Q1" s="45"/>
    </row>
    <row r="2" spans="1:17" ht="45.75" customHeight="1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24" customHeight="1" thickBot="1">
      <c r="A3" s="47"/>
      <c r="B3" s="47"/>
      <c r="C3" s="47"/>
      <c r="D3" s="47"/>
      <c r="E3" s="47"/>
      <c r="F3" s="47"/>
      <c r="G3" s="47"/>
      <c r="H3" s="1"/>
      <c r="I3" s="1"/>
      <c r="J3" s="1"/>
      <c r="K3" s="1"/>
      <c r="L3" s="1"/>
      <c r="M3" s="1"/>
      <c r="N3" s="1"/>
      <c r="O3" s="1"/>
      <c r="P3" s="2" t="s">
        <v>2</v>
      </c>
      <c r="Q3" s="1"/>
    </row>
    <row r="4" spans="1:17" ht="37.5" customHeight="1">
      <c r="A4" s="48" t="s">
        <v>3</v>
      </c>
      <c r="B4" s="50" t="s">
        <v>4</v>
      </c>
      <c r="C4" s="52" t="s">
        <v>5</v>
      </c>
      <c r="D4" s="53"/>
      <c r="E4" s="53"/>
      <c r="F4" s="53"/>
      <c r="G4" s="54"/>
      <c r="H4" s="52" t="s">
        <v>6</v>
      </c>
      <c r="I4" s="53"/>
      <c r="J4" s="53"/>
      <c r="K4" s="53"/>
      <c r="L4" s="54"/>
      <c r="M4" s="52" t="s">
        <v>7</v>
      </c>
      <c r="N4" s="53"/>
      <c r="O4" s="53"/>
      <c r="P4" s="53"/>
      <c r="Q4" s="54"/>
    </row>
    <row r="5" spans="1:17" ht="89.25" customHeight="1">
      <c r="A5" s="49"/>
      <c r="B5" s="51"/>
      <c r="C5" s="3" t="s">
        <v>8</v>
      </c>
      <c r="D5" s="4" t="s">
        <v>9</v>
      </c>
      <c r="E5" s="5" t="s">
        <v>10</v>
      </c>
      <c r="F5" s="4" t="s">
        <v>9</v>
      </c>
      <c r="G5" s="6" t="s">
        <v>11</v>
      </c>
      <c r="H5" s="3" t="s">
        <v>8</v>
      </c>
      <c r="I5" s="4" t="s">
        <v>9</v>
      </c>
      <c r="J5" s="5" t="s">
        <v>10</v>
      </c>
      <c r="K5" s="4" t="s">
        <v>9</v>
      </c>
      <c r="L5" s="6" t="s">
        <v>11</v>
      </c>
      <c r="M5" s="3" t="s">
        <v>8</v>
      </c>
      <c r="N5" s="4" t="s">
        <v>9</v>
      </c>
      <c r="O5" s="5" t="s">
        <v>10</v>
      </c>
      <c r="P5" s="4" t="s">
        <v>9</v>
      </c>
      <c r="Q5" s="6" t="s">
        <v>11</v>
      </c>
    </row>
    <row r="6" spans="1:17">
      <c r="A6" s="7"/>
      <c r="B6" s="8" t="s">
        <v>12</v>
      </c>
      <c r="C6" s="9">
        <f>C7+C12+C13+C14+C15+C16</f>
        <v>4510.9560000000001</v>
      </c>
      <c r="D6" s="10">
        <f t="shared" ref="D6:D18" si="0">C6/$C$19*100</f>
        <v>95.750837376940609</v>
      </c>
      <c r="E6" s="11">
        <f>E7+E12+E13+E14+E15+E16</f>
        <v>4522.8301847481189</v>
      </c>
      <c r="F6" s="10">
        <f t="shared" ref="F6:F18" si="1">E6/$E$19*100</f>
        <v>93.451152423211781</v>
      </c>
      <c r="G6" s="12">
        <f>(E6/C6-1)*100</f>
        <v>0.26322989512908013</v>
      </c>
      <c r="H6" s="9">
        <v>3651.8899999999994</v>
      </c>
      <c r="I6" s="10">
        <v>95.744586020659625</v>
      </c>
      <c r="J6" s="11">
        <v>4076.7825701321644</v>
      </c>
      <c r="K6" s="10">
        <v>93.179980895191832</v>
      </c>
      <c r="L6" s="13">
        <v>11.634867702262808</v>
      </c>
      <c r="M6" s="9">
        <v>3645.6499999999996</v>
      </c>
      <c r="N6" s="10">
        <v>95.744150011818149</v>
      </c>
      <c r="O6" s="11">
        <v>4070.3194755666905</v>
      </c>
      <c r="P6" s="10">
        <v>93.160229324783046</v>
      </c>
      <c r="Q6" s="13">
        <v>11.648662805444587</v>
      </c>
    </row>
    <row r="7" spans="1:17">
      <c r="A7" s="7" t="s">
        <v>13</v>
      </c>
      <c r="B7" s="8" t="s">
        <v>14</v>
      </c>
      <c r="C7" s="9">
        <f>C8+C9+C10+C11</f>
        <v>1934.95</v>
      </c>
      <c r="D7" s="10">
        <f t="shared" si="0"/>
        <v>41.071800031414902</v>
      </c>
      <c r="E7" s="11">
        <f>E8+E9+E10+E11</f>
        <v>2058.8811731037813</v>
      </c>
      <c r="F7" s="10">
        <f t="shared" si="1"/>
        <v>42.540800885655578</v>
      </c>
      <c r="G7" s="12">
        <f t="shared" ref="G7:G22" si="2">(E7/C7-1)*100</f>
        <v>6.4048772890142436</v>
      </c>
      <c r="H7" s="9">
        <v>1962.56</v>
      </c>
      <c r="I7" s="10">
        <v>51.454040165696611</v>
      </c>
      <c r="J7" s="11">
        <v>2059.9049425933777</v>
      </c>
      <c r="K7" s="10">
        <v>47.081712084179074</v>
      </c>
      <c r="L7" s="13">
        <v>4.9601002055161381</v>
      </c>
      <c r="M7" s="9">
        <v>1955.4599999999998</v>
      </c>
      <c r="N7" s="10">
        <v>51.355411403209281</v>
      </c>
      <c r="O7" s="11">
        <v>2054.6892255349853</v>
      </c>
      <c r="P7" s="10">
        <v>47.027099614914206</v>
      </c>
      <c r="Q7" s="13">
        <v>5.0744697173547682</v>
      </c>
    </row>
    <row r="8" spans="1:17">
      <c r="A8" s="14" t="s">
        <v>15</v>
      </c>
      <c r="B8" s="15" t="s">
        <v>16</v>
      </c>
      <c r="C8" s="9">
        <v>1636.89</v>
      </c>
      <c r="D8" s="10">
        <f t="shared" si="0"/>
        <v>34.745093544237697</v>
      </c>
      <c r="E8" s="11">
        <f>'[1]Послуга для таблиц'!AB9</f>
        <v>1777.4113436572195</v>
      </c>
      <c r="F8" s="10">
        <f t="shared" si="1"/>
        <v>36.725044189141229</v>
      </c>
      <c r="G8" s="12">
        <f t="shared" si="2"/>
        <v>8.5846540486666392</v>
      </c>
      <c r="H8" s="9">
        <v>1816.87</v>
      </c>
      <c r="I8" s="10">
        <v>47.634366315347911</v>
      </c>
      <c r="J8" s="11">
        <v>1882.1492788124713</v>
      </c>
      <c r="K8" s="10">
        <v>43.018883353389036</v>
      </c>
      <c r="L8" s="13">
        <v>3.592952650022907</v>
      </c>
      <c r="M8" s="9">
        <v>1806.59</v>
      </c>
      <c r="N8" s="10">
        <v>47.445702129894684</v>
      </c>
      <c r="O8" s="11">
        <v>1877.3836423517982</v>
      </c>
      <c r="P8" s="10">
        <v>42.968983565532007</v>
      </c>
      <c r="Q8" s="13">
        <v>3.9186335777236847</v>
      </c>
    </row>
    <row r="9" spans="1:17" ht="33" customHeight="1">
      <c r="A9" s="16" t="s">
        <v>17</v>
      </c>
      <c r="B9" s="8" t="s">
        <v>18</v>
      </c>
      <c r="C9" s="9">
        <v>16.37</v>
      </c>
      <c r="D9" s="10">
        <f t="shared" si="0"/>
        <v>0.34747428435580346</v>
      </c>
      <c r="E9" s="11">
        <f>'[1]Послуга для таблиц'!AB10</f>
        <v>53.828140298696347</v>
      </c>
      <c r="F9" s="10">
        <f t="shared" si="1"/>
        <v>1.1122022137100518</v>
      </c>
      <c r="G9" s="12">
        <f t="shared" si="2"/>
        <v>228.82187109771746</v>
      </c>
      <c r="H9" s="9">
        <v>18.170000000000002</v>
      </c>
      <c r="I9" s="10">
        <v>0.47637774631639668</v>
      </c>
      <c r="J9" s="11">
        <v>57.00008374794438</v>
      </c>
      <c r="K9" s="10">
        <v>1.3028084336824484</v>
      </c>
      <c r="L9" s="13">
        <v>213.70436845318866</v>
      </c>
      <c r="M9" s="9">
        <v>18.059999999999999</v>
      </c>
      <c r="N9" s="10">
        <v>0.47430207211702602</v>
      </c>
      <c r="O9" s="11">
        <v>56.855758491479065</v>
      </c>
      <c r="P9" s="10">
        <v>1.3012972400067535</v>
      </c>
      <c r="Q9" s="13">
        <v>214.81593849102472</v>
      </c>
    </row>
    <row r="10" spans="1:17" ht="30">
      <c r="A10" s="16" t="s">
        <v>19</v>
      </c>
      <c r="B10" s="8" t="s">
        <v>20</v>
      </c>
      <c r="C10" s="9">
        <v>131.49</v>
      </c>
      <c r="D10" s="10">
        <f t="shared" si="0"/>
        <v>2.7910442058610019</v>
      </c>
      <c r="E10" s="11">
        <f>'[1]Послуга для таблиц'!AB11</f>
        <v>114.035767607081</v>
      </c>
      <c r="F10" s="10">
        <f t="shared" si="1"/>
        <v>2.3562180017910115</v>
      </c>
      <c r="G10" s="12">
        <f>(E10/C10-1)*100</f>
        <v>-13.274189971038874</v>
      </c>
      <c r="H10" s="9">
        <v>127.52</v>
      </c>
      <c r="I10" s="10">
        <v>3.3432961040323006</v>
      </c>
      <c r="J10" s="11">
        <v>120.75558003296213</v>
      </c>
      <c r="K10" s="10">
        <v>2.7600202971075896</v>
      </c>
      <c r="L10" s="13">
        <v>-5.3045953317423677</v>
      </c>
      <c r="M10" s="9">
        <v>130.81</v>
      </c>
      <c r="N10" s="10">
        <v>3.4354072011975734</v>
      </c>
      <c r="O10" s="11">
        <v>120.44982469170785</v>
      </c>
      <c r="P10" s="10">
        <v>2.7568188093754373</v>
      </c>
      <c r="Q10" s="13">
        <v>-7.9200178184329566</v>
      </c>
    </row>
    <row r="11" spans="1:17" ht="30">
      <c r="A11" s="16" t="s">
        <v>21</v>
      </c>
      <c r="B11" s="8" t="s">
        <v>22</v>
      </c>
      <c r="C11" s="9">
        <v>150.19999999999999</v>
      </c>
      <c r="D11" s="10">
        <f t="shared" si="0"/>
        <v>3.1881879969603952</v>
      </c>
      <c r="E11" s="11">
        <f>'[1]Послуга для таблиц'!AB12</f>
        <v>113.60592154078439</v>
      </c>
      <c r="F11" s="10">
        <f t="shared" si="1"/>
        <v>2.3473364810132775</v>
      </c>
      <c r="G11" s="12">
        <f>(E11/C11-1)*100</f>
        <v>-24.363567549411179</v>
      </c>
      <c r="H11" s="9">
        <v>0</v>
      </c>
      <c r="I11" s="10">
        <v>0</v>
      </c>
      <c r="J11" s="11">
        <v>0</v>
      </c>
      <c r="K11" s="10">
        <v>0</v>
      </c>
      <c r="L11" s="13">
        <v>0</v>
      </c>
      <c r="M11" s="9">
        <v>0</v>
      </c>
      <c r="N11" s="10">
        <v>0</v>
      </c>
      <c r="O11" s="11">
        <v>0</v>
      </c>
      <c r="P11" s="10">
        <v>0</v>
      </c>
      <c r="Q11" s="13">
        <v>0</v>
      </c>
    </row>
    <row r="12" spans="1:17" ht="45">
      <c r="A12" s="7" t="s">
        <v>23</v>
      </c>
      <c r="B12" s="8" t="s">
        <v>24</v>
      </c>
      <c r="C12" s="9">
        <v>269.54000000000002</v>
      </c>
      <c r="D12" s="10">
        <f t="shared" si="0"/>
        <v>5.7213328408835231</v>
      </c>
      <c r="E12" s="11">
        <f>'[1]Послуга для таблиц'!AB22</f>
        <v>289.71030554716367</v>
      </c>
      <c r="F12" s="10">
        <f t="shared" si="1"/>
        <v>5.9860222065292987</v>
      </c>
      <c r="G12" s="12">
        <f t="shared" si="2"/>
        <v>7.4832327473338456</v>
      </c>
      <c r="H12" s="9">
        <v>213.16</v>
      </c>
      <c r="I12" s="10">
        <v>5.5885900057679203</v>
      </c>
      <c r="J12" s="11">
        <v>258.09904623169314</v>
      </c>
      <c r="K12" s="10">
        <v>5.8991775458254914</v>
      </c>
      <c r="L12" s="13">
        <v>21.082307295783977</v>
      </c>
      <c r="M12" s="9">
        <v>212.34</v>
      </c>
      <c r="N12" s="10">
        <v>5.576594794757991</v>
      </c>
      <c r="O12" s="11">
        <v>257.47151911693567</v>
      </c>
      <c r="P12" s="10">
        <v>5.8929295131543746</v>
      </c>
      <c r="Q12" s="13">
        <v>21.254365224138482</v>
      </c>
    </row>
    <row r="13" spans="1:17">
      <c r="A13" s="7" t="s">
        <v>25</v>
      </c>
      <c r="B13" s="8" t="s">
        <v>26</v>
      </c>
      <c r="C13" s="9">
        <v>159.69</v>
      </c>
      <c r="D13" s="10">
        <f t="shared" si="0"/>
        <v>3.3896254409760691</v>
      </c>
      <c r="E13" s="11">
        <f>'[1]Послуга для таблиц'!AB13</f>
        <v>222.61706883275465</v>
      </c>
      <c r="F13" s="10">
        <f t="shared" si="1"/>
        <v>4.5997352944298022</v>
      </c>
      <c r="G13" s="12">
        <f t="shared" si="2"/>
        <v>39.405766693440199</v>
      </c>
      <c r="H13" s="9">
        <v>160.97</v>
      </c>
      <c r="I13" s="10">
        <v>4.220282103717687</v>
      </c>
      <c r="J13" s="11">
        <v>223.47803450948538</v>
      </c>
      <c r="K13" s="10">
        <v>5.1078708829482142</v>
      </c>
      <c r="L13" s="13">
        <v>38.832101950354335</v>
      </c>
      <c r="M13" s="9">
        <v>160.09</v>
      </c>
      <c r="N13" s="10">
        <v>4.2043753446962731</v>
      </c>
      <c r="O13" s="11">
        <v>222.93459401849071</v>
      </c>
      <c r="P13" s="10">
        <v>5.1024589170112957</v>
      </c>
      <c r="Q13" s="13">
        <v>39.255789879749337</v>
      </c>
    </row>
    <row r="14" spans="1:17" s="17" customFormat="1" ht="45">
      <c r="A14" s="7" t="s">
        <v>27</v>
      </c>
      <c r="B14" s="8" t="s">
        <v>28</v>
      </c>
      <c r="C14" s="9">
        <v>1870.55</v>
      </c>
      <c r="D14" s="10">
        <f t="shared" si="0"/>
        <v>39.704827281719496</v>
      </c>
      <c r="E14" s="11">
        <f>'[1]Послуга для таблиц'!AB17</f>
        <v>1527.4195545325995</v>
      </c>
      <c r="F14" s="10">
        <f t="shared" si="1"/>
        <v>31.559689790292111</v>
      </c>
      <c r="G14" s="12">
        <f t="shared" si="2"/>
        <v>-18.343826439678189</v>
      </c>
      <c r="H14" s="9">
        <v>1065.53</v>
      </c>
      <c r="I14" s="10">
        <v>27.935871218079804</v>
      </c>
      <c r="J14" s="11">
        <v>1127.5390609377034</v>
      </c>
      <c r="K14" s="10">
        <v>25.77131999299921</v>
      </c>
      <c r="L14" s="13">
        <v>5.8195509218608166</v>
      </c>
      <c r="M14" s="9">
        <v>1066.31</v>
      </c>
      <c r="N14" s="10">
        <v>28.004044436273865</v>
      </c>
      <c r="O14" s="11">
        <v>1127.0482333264965</v>
      </c>
      <c r="P14" s="10">
        <v>25.795535831292437</v>
      </c>
      <c r="Q14" s="13">
        <v>5.6961140124819787</v>
      </c>
    </row>
    <row r="15" spans="1:17">
      <c r="A15" s="7" t="s">
        <v>29</v>
      </c>
      <c r="B15" s="8" t="s">
        <v>30</v>
      </c>
      <c r="C15" s="9">
        <v>16.73</v>
      </c>
      <c r="D15" s="10">
        <f t="shared" si="0"/>
        <v>0.35511574693174047</v>
      </c>
      <c r="E15" s="11">
        <f>'[1]Послуга для таблиц'!AB20</f>
        <v>89.71872901888996</v>
      </c>
      <c r="F15" s="10">
        <f t="shared" si="1"/>
        <v>1.853777010915578</v>
      </c>
      <c r="G15" s="12">
        <f t="shared" si="2"/>
        <v>436.27453089593519</v>
      </c>
      <c r="H15" s="9">
        <v>16.559999999999999</v>
      </c>
      <c r="I15" s="10">
        <v>0.43416705993393107</v>
      </c>
      <c r="J15" s="11">
        <v>89.932237213488278</v>
      </c>
      <c r="K15" s="10">
        <v>2.0555141220452757</v>
      </c>
      <c r="L15" s="13">
        <v>443.06906529884225</v>
      </c>
      <c r="M15" s="9">
        <v>16.71</v>
      </c>
      <c r="N15" s="10">
        <v>0.43884759828768027</v>
      </c>
      <c r="O15" s="11">
        <v>89.824585377093541</v>
      </c>
      <c r="P15" s="10">
        <v>2.0558776830579228</v>
      </c>
      <c r="Q15" s="13">
        <v>437.54988256788477</v>
      </c>
    </row>
    <row r="16" spans="1:17">
      <c r="A16" s="7" t="s">
        <v>31</v>
      </c>
      <c r="B16" s="8" t="s">
        <v>32</v>
      </c>
      <c r="C16" s="9">
        <v>259.49599999999998</v>
      </c>
      <c r="D16" s="10">
        <f t="shared" si="0"/>
        <v>5.5081360350148785</v>
      </c>
      <c r="E16" s="11">
        <f>'[1]Послуга для таблиц'!AB26</f>
        <v>334.48335371293018</v>
      </c>
      <c r="F16" s="10">
        <f t="shared" si="1"/>
        <v>6.9111272353894222</v>
      </c>
      <c r="G16" s="12">
        <f t="shared" si="2"/>
        <v>28.897306206234475</v>
      </c>
      <c r="H16" s="9">
        <v>233.11</v>
      </c>
      <c r="I16" s="10">
        <v>6.1116354674636897</v>
      </c>
      <c r="J16" s="11">
        <v>317.82924864641626</v>
      </c>
      <c r="K16" s="10">
        <v>7.2643862671945598</v>
      </c>
      <c r="L16" s="13">
        <v>36.343034896150428</v>
      </c>
      <c r="M16" s="9">
        <v>234.74</v>
      </c>
      <c r="N16" s="10">
        <v>6.1648764345930616</v>
      </c>
      <c r="O16" s="11">
        <v>318.35131819268838</v>
      </c>
      <c r="P16" s="10">
        <v>7.2863277653527998</v>
      </c>
      <c r="Q16" s="13">
        <v>35.618692252146353</v>
      </c>
    </row>
    <row r="17" spans="1:17" ht="45">
      <c r="A17" s="7" t="s">
        <v>33</v>
      </c>
      <c r="B17" s="8" t="s">
        <v>34</v>
      </c>
      <c r="C17" s="9">
        <v>0</v>
      </c>
      <c r="D17" s="10">
        <f t="shared" si="0"/>
        <v>0</v>
      </c>
      <c r="E17" s="11">
        <f>'[1]Послуга для таблиц'!AB35</f>
        <v>111.86177631683556</v>
      </c>
      <c r="F17" s="10">
        <f t="shared" si="1"/>
        <v>2.3112987845901172</v>
      </c>
      <c r="G17" s="18" t="e">
        <f t="shared" si="2"/>
        <v>#DIV/0!</v>
      </c>
      <c r="H17" s="9">
        <v>0</v>
      </c>
      <c r="I17" s="10">
        <v>0</v>
      </c>
      <c r="J17" s="11">
        <v>112.82231993964362</v>
      </c>
      <c r="K17" s="10">
        <v>2.5786956835881489</v>
      </c>
      <c r="L17" s="19" t="e">
        <v>#DIV/0!</v>
      </c>
      <c r="M17" s="9">
        <v>0</v>
      </c>
      <c r="N17" s="10">
        <v>0</v>
      </c>
      <c r="O17" s="11">
        <v>113.52039522631323</v>
      </c>
      <c r="P17" s="10">
        <v>2.5982201436045655</v>
      </c>
      <c r="Q17" s="19" t="e">
        <v>#DIV/0!</v>
      </c>
    </row>
    <row r="18" spans="1:17">
      <c r="A18" s="7" t="s">
        <v>35</v>
      </c>
      <c r="B18" s="8" t="s">
        <v>36</v>
      </c>
      <c r="C18" s="9">
        <v>200.184</v>
      </c>
      <c r="D18" s="10">
        <f t="shared" si="0"/>
        <v>4.2491626230593864</v>
      </c>
      <c r="E18" s="11">
        <f>'[1]Послуга для таблиц'!AB39</f>
        <v>205.08313414043974</v>
      </c>
      <c r="F18" s="10">
        <f t="shared" si="1"/>
        <v>4.2374474488600669</v>
      </c>
      <c r="G18" s="12">
        <f t="shared" si="2"/>
        <v>2.447315539923145</v>
      </c>
      <c r="H18" s="9">
        <v>162.31</v>
      </c>
      <c r="I18" s="10">
        <v>4.2554139793403598</v>
      </c>
      <c r="J18" s="11">
        <v>185.56707582925344</v>
      </c>
      <c r="K18" s="10">
        <v>4.2413683543554521</v>
      </c>
      <c r="L18" s="13">
        <v>14.328800338397784</v>
      </c>
      <c r="M18" s="9">
        <v>162.05000000000001</v>
      </c>
      <c r="N18" s="10">
        <v>4.2558499881818426</v>
      </c>
      <c r="O18" s="11">
        <v>185.32458619911046</v>
      </c>
      <c r="P18" s="10">
        <v>4.2416525418870092</v>
      </c>
      <c r="Q18" s="13">
        <v>14.362595618087282</v>
      </c>
    </row>
    <row r="19" spans="1:17">
      <c r="A19" s="7" t="s">
        <v>37</v>
      </c>
      <c r="B19" s="8" t="s">
        <v>38</v>
      </c>
      <c r="C19" s="9">
        <f>C17+C16+C15+C14+C13+C12+C7+C18</f>
        <v>4711.1400000000003</v>
      </c>
      <c r="D19" s="11">
        <f>D17+D16+D15+D14+D13+D12+D7+D18</f>
        <v>100</v>
      </c>
      <c r="E19" s="11">
        <f>ROUND((E18+E17+E15+E14+E13+E12+E7+E16),2)</f>
        <v>4839.78</v>
      </c>
      <c r="F19" s="11">
        <f>ROUND((F18+F17+F15+F14+F13+F12+F7+F16),2)</f>
        <v>100</v>
      </c>
      <c r="G19" s="12">
        <f t="shared" si="2"/>
        <v>2.7305492938014986</v>
      </c>
      <c r="H19" s="9">
        <v>3814.2</v>
      </c>
      <c r="I19" s="10">
        <v>100</v>
      </c>
      <c r="J19" s="11">
        <v>4375.17</v>
      </c>
      <c r="K19" s="11">
        <v>100.00004493313543</v>
      </c>
      <c r="L19" s="13">
        <v>14.707409155261919</v>
      </c>
      <c r="M19" s="9">
        <v>3807.7</v>
      </c>
      <c r="N19" s="10">
        <v>100</v>
      </c>
      <c r="O19" s="11">
        <v>4369.16</v>
      </c>
      <c r="P19" s="11">
        <v>100.00010201027462</v>
      </c>
      <c r="Q19" s="13">
        <v>14.745384352758894</v>
      </c>
    </row>
    <row r="20" spans="1:17">
      <c r="A20" s="7"/>
      <c r="B20" s="20" t="s">
        <v>39</v>
      </c>
      <c r="C20" s="21">
        <f>(C19*0.2)+C19</f>
        <v>5653.3680000000004</v>
      </c>
      <c r="D20" s="11"/>
      <c r="E20" s="22">
        <f>(E19*0.2)+E19</f>
        <v>5807.7359999999999</v>
      </c>
      <c r="F20" s="23"/>
      <c r="G20" s="12">
        <f t="shared" si="2"/>
        <v>2.7305492938014986</v>
      </c>
      <c r="H20" s="21">
        <v>4577.04</v>
      </c>
      <c r="I20" s="22"/>
      <c r="J20" s="22">
        <v>5250.2039999999997</v>
      </c>
      <c r="K20" s="24"/>
      <c r="L20" s="13">
        <v>14.707409155261919</v>
      </c>
      <c r="M20" s="21">
        <v>4569.25</v>
      </c>
      <c r="N20" s="22"/>
      <c r="O20" s="22">
        <v>5242.9919999999993</v>
      </c>
      <c r="P20" s="24"/>
      <c r="Q20" s="13">
        <v>14.74513322755373</v>
      </c>
    </row>
    <row r="21" spans="1:17" ht="30">
      <c r="A21" s="7" t="s">
        <v>40</v>
      </c>
      <c r="B21" s="8" t="s">
        <v>41</v>
      </c>
      <c r="C21" s="25">
        <v>10884.25</v>
      </c>
      <c r="D21" s="26"/>
      <c r="E21" s="26">
        <f>'[1]Послуга для таблиц'!Y47</f>
        <v>8158.2746746323446</v>
      </c>
      <c r="F21" s="27"/>
      <c r="G21" s="28">
        <f t="shared" si="2"/>
        <v>-25.045137013277497</v>
      </c>
      <c r="H21" s="25">
        <v>276.70999999999998</v>
      </c>
      <c r="I21" s="26"/>
      <c r="J21" s="26">
        <v>303.16333934647042</v>
      </c>
      <c r="K21" s="27"/>
      <c r="L21" s="28">
        <v>9.5599506148930082</v>
      </c>
      <c r="M21" s="25">
        <v>742.84</v>
      </c>
      <c r="N21" s="26"/>
      <c r="O21" s="26">
        <v>966.26267087858116</v>
      </c>
      <c r="P21" s="27"/>
      <c r="Q21" s="28">
        <v>30.076822852644057</v>
      </c>
    </row>
    <row r="22" spans="1:17" ht="15.75" thickBot="1">
      <c r="A22" s="29">
        <v>11</v>
      </c>
      <c r="B22" s="30" t="s">
        <v>42</v>
      </c>
      <c r="C22" s="31">
        <v>11475.52</v>
      </c>
      <c r="D22" s="32"/>
      <c r="E22" s="33">
        <f>'[1]Послуга для таблиц'!Y48</f>
        <v>8767.6758754624479</v>
      </c>
      <c r="F22" s="34"/>
      <c r="G22" s="35">
        <f t="shared" si="2"/>
        <v>-23.596700842642015</v>
      </c>
      <c r="H22" s="31">
        <v>303.32</v>
      </c>
      <c r="I22" s="33"/>
      <c r="J22" s="33">
        <v>330.65128927488303</v>
      </c>
      <c r="K22" s="34"/>
      <c r="L22" s="35">
        <v>9.0107112207843407</v>
      </c>
      <c r="M22" s="31">
        <v>789.25</v>
      </c>
      <c r="N22" s="33"/>
      <c r="O22" s="33">
        <v>1040.9718762966274</v>
      </c>
      <c r="P22" s="34"/>
      <c r="Q22" s="35">
        <v>31.893807576386113</v>
      </c>
    </row>
    <row r="23" spans="1:17" ht="15.75">
      <c r="A23" s="36"/>
      <c r="B23" s="37"/>
      <c r="C23" s="38"/>
      <c r="D23" s="38"/>
      <c r="E23" s="39"/>
      <c r="F23" s="39"/>
      <c r="G23" s="40"/>
    </row>
    <row r="24" spans="1:17" ht="15.75">
      <c r="A24" s="36"/>
      <c r="B24" s="37"/>
      <c r="C24" s="36"/>
      <c r="D24" s="36"/>
      <c r="E24" s="39"/>
      <c r="F24" s="39"/>
      <c r="G24" s="41"/>
    </row>
    <row r="25" spans="1:17" ht="15.75">
      <c r="A25" s="42"/>
    </row>
    <row r="26" spans="1:17" ht="15.75">
      <c r="A26" s="42"/>
      <c r="B26" s="43"/>
      <c r="C26" s="43"/>
      <c r="D26" s="43"/>
      <c r="E26" s="44"/>
      <c r="F26" s="44"/>
      <c r="G26" s="44"/>
    </row>
  </sheetData>
  <mergeCells count="9">
    <mergeCell ref="E26:G26"/>
    <mergeCell ref="O1:Q1"/>
    <mergeCell ref="A2:Q2"/>
    <mergeCell ref="A3:G3"/>
    <mergeCell ref="A4:A5"/>
    <mergeCell ref="B4:B5"/>
    <mergeCell ref="C4:G4"/>
    <mergeCell ref="H4:L4"/>
    <mergeCell ref="M4:Q4"/>
  </mergeCells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Посник</dc:creator>
  <cp:lastModifiedBy>Чернявская А.Б.</cp:lastModifiedBy>
  <cp:lastPrinted>2025-07-02T05:35:38Z</cp:lastPrinted>
  <dcterms:created xsi:type="dcterms:W3CDTF">2025-06-30T12:35:18Z</dcterms:created>
  <dcterms:modified xsi:type="dcterms:W3CDTF">2025-07-02T08:14:48Z</dcterms:modified>
</cp:coreProperties>
</file>